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345" activeTab="0"/>
  </bookViews>
  <sheets>
    <sheet name="EXHB127794" sheetId="1" r:id="rId1"/>
  </sheets>
  <definedNames/>
  <calcPr fullCalcOnLoad="1"/>
</workbook>
</file>

<file path=xl/sharedStrings.xml><?xml version="1.0" encoding="utf-8"?>
<sst xmlns="http://schemas.openxmlformats.org/spreadsheetml/2006/main" count="215" uniqueCount="114">
  <si>
    <t>31-01-2022 -</t>
  </si>
  <si>
    <t>Tipo documento</t>
  </si>
  <si>
    <t>Data documento</t>
  </si>
  <si>
    <t>Numero documento</t>
  </si>
  <si>
    <t>Identificativo SDI</t>
  </si>
  <si>
    <t>Data registrazione interna</t>
  </si>
  <si>
    <t>Numero registrazione interna</t>
  </si>
  <si>
    <t>Codice beneficiario</t>
  </si>
  <si>
    <t>Ragione sociale</t>
  </si>
  <si>
    <t>Codice fiscale</t>
  </si>
  <si>
    <t>Partita IVA</t>
  </si>
  <si>
    <t>Descrizione fattura</t>
  </si>
  <si>
    <t>Totale fattura</t>
  </si>
  <si>
    <t>Stock del debito</t>
  </si>
  <si>
    <t>Data scadenza</t>
  </si>
  <si>
    <t>Data pagamento</t>
  </si>
  <si>
    <t>Ufficio fatturazione</t>
  </si>
  <si>
    <t>F</t>
  </si>
  <si>
    <t>ECOCISTO SOC. COOP.</t>
  </si>
  <si>
    <t>X4S9SE</t>
  </si>
  <si>
    <t>N</t>
  </si>
  <si>
    <t>UFKQH9</t>
  </si>
  <si>
    <t>DITTA ONALI ENRICO</t>
  </si>
  <si>
    <t>NLONRC77L14H856T</t>
  </si>
  <si>
    <t>IT03043420920</t>
  </si>
  <si>
    <t>MXYOK2</t>
  </si>
  <si>
    <t>ABBANOA S.P.A</t>
  </si>
  <si>
    <t>IT02934390929</t>
  </si>
  <si>
    <t>CMKX8U</t>
  </si>
  <si>
    <t>ALEXANDRA CARTOLIBRERIA di Setzu Alessandra</t>
  </si>
  <si>
    <t>STZLSN75L41B354M</t>
  </si>
  <si>
    <t>IT02598790927</t>
  </si>
  <si>
    <t>ERRATA DESCRIZIONE NEL CORPO DELLA FATTURA N. 13 DEL 15.12.2019</t>
  </si>
  <si>
    <t>P.T.M. DI CLAUDIO PIA</t>
  </si>
  <si>
    <t>PIACLD67T16F272R</t>
  </si>
  <si>
    <t>IT00597210954</t>
  </si>
  <si>
    <t>STUDIO 21 S.R.L.</t>
  </si>
  <si>
    <t>MLSDNL64S30H856A</t>
  </si>
  <si>
    <t>IT03534950922</t>
  </si>
  <si>
    <t>E.N.E.L. GESTORE SERVIZI ELETTRICI</t>
  </si>
  <si>
    <t>IT00934061003</t>
  </si>
  <si>
    <t>CORRISPETTIVO A COPERTURA DEGLI ONERI DI GESTIONE CONVENZIONE: N06E14632607</t>
  </si>
  <si>
    <t>EURO EDIL COSTRUZIONI SRL</t>
  </si>
  <si>
    <t>IT01145490916</t>
  </si>
  <si>
    <t>Lavori: Sistemazione del tratto di strada urbana Via Sa Trumba. CUP H34E17000070004 Â– CIG 71142744A0.</t>
  </si>
  <si>
    <t>GIGANPLAST SPA</t>
  </si>
  <si>
    <t>IT02744260965</t>
  </si>
  <si>
    <t>VENDITA</t>
  </si>
  <si>
    <t>Il versamento deve essere effettuato tramite bonifico in favore di Abbanoa Spa indicando il nominativo del titolare dell'utenza, il codice cliente, il codice PDE ed il numero fattura</t>
  </si>
  <si>
    <t>IMPRESA EDILE ARZEDI GIUSEPPE</t>
  </si>
  <si>
    <t>RZDGPP66T06L986N</t>
  </si>
  <si>
    <t>IT02293810921</t>
  </si>
  <si>
    <t>EKOLOGIA DELLA MARMILLA S.R.L.</t>
  </si>
  <si>
    <t>IT03123280921</t>
  </si>
  <si>
    <t>EUREKA DI PILLONI CLAUDIO E SANDRO SNC</t>
  </si>
  <si>
    <t>IT02083120929</t>
  </si>
  <si>
    <t>Vendita</t>
  </si>
  <si>
    <t>KYOCERA Documents Solutions Italia S.p.A.</t>
  </si>
  <si>
    <t>IT02973040963</t>
  </si>
  <si>
    <t>FOTOCOPIATRICI 22 - periodo di noleggio 60 mesi - LOTTO 1 CIG 51614356E6</t>
  </si>
  <si>
    <t>ENEL ENERGIA S.P.A.</t>
  </si>
  <si>
    <t>IT06655971007</t>
  </si>
  <si>
    <t>DELIB.ARG/elt 74/08-ART.6.1 lett.c SCAMBIO SUL POSTO SSP00316207</t>
  </si>
  <si>
    <t>PORTA ANTONIO E F.LLI S.N.C</t>
  </si>
  <si>
    <t>IT00031130958</t>
  </si>
  <si>
    <t>RIPARAZIONE IVECO DAILY AM953VA</t>
  </si>
  <si>
    <t>ENI S.P.A. Divisione gas&amp;power</t>
  </si>
  <si>
    <t>IT00905811006</t>
  </si>
  <si>
    <t>Coop. Sociale Assistenza Solidale Onlus</t>
  </si>
  <si>
    <t>IT03334700923</t>
  </si>
  <si>
    <t>UE92BF</t>
  </si>
  <si>
    <t>SOC. METALMECCANICA PAULESE DEI F.LLI SANNA</t>
  </si>
  <si>
    <t>IT02442680928</t>
  </si>
  <si>
    <t>Rif. ... n. ... del ...</t>
  </si>
  <si>
    <t>PISANO S.R.L.</t>
  </si>
  <si>
    <t>IT01891950923</t>
  </si>
  <si>
    <t>BANCO DI SARDEGNA S.P.A</t>
  </si>
  <si>
    <t>IT01577330903</t>
  </si>
  <si>
    <t>REDENTOURS SARDEGNA di Deplanu Giuseppino</t>
  </si>
  <si>
    <t>DPLGPP42R12H659T</t>
  </si>
  <si>
    <t>IT00163100910</t>
  </si>
  <si>
    <t>COOP SOCIALE CELLARIUS</t>
  </si>
  <si>
    <t>IT03060810920</t>
  </si>
  <si>
    <t>L.R. 5/2015, art 29 comma 36 - Cantiere Comunale per l'occupazione. Dal 01/12 al 31/12/2015</t>
  </si>
  <si>
    <t>SERRA GIANCARLO</t>
  </si>
  <si>
    <t>SRRGCR74T26G113B</t>
  </si>
  <si>
    <t>IT01044740957</t>
  </si>
  <si>
    <t>Il versamento deve essere effettuato tramite bonifico in favore di Abbanoa Spa indicando il nominati</t>
  </si>
  <si>
    <t>PERRA MAURO</t>
  </si>
  <si>
    <t>PRRMRA57B08E004X</t>
  </si>
  <si>
    <t>IT02263460921</t>
  </si>
  <si>
    <t>PARCELLA PA</t>
  </si>
  <si>
    <t>d'A. d'A. project associati di De Rinaldis e Manca</t>
  </si>
  <si>
    <t>IT01064310954</t>
  </si>
  <si>
    <t>PISTIS ANNICETO</t>
  </si>
  <si>
    <t>PSTNCT55M25L986W</t>
  </si>
  <si>
    <t>IT01774890923</t>
  </si>
  <si>
    <t>Fornitura piccoli materiali manutenzione patrimonio</t>
  </si>
  <si>
    <t>UNIONE DEI COMUNI MARMILLA</t>
  </si>
  <si>
    <t>IT03141330922</t>
  </si>
  <si>
    <t>TERZO ACCONTO GESTIONE ASSOCIATA RACCOLTA E TRASPORTO RIFIUTI 2014</t>
  </si>
  <si>
    <t>Fornitura piccoli materiali di consumo</t>
  </si>
  <si>
    <t>ENEL SERVIZIO ELETTRICO S.P.A.</t>
  </si>
  <si>
    <t>IT09633951000</t>
  </si>
  <si>
    <t>Fornitura energia ill.ne pubblica OTTOBRE 2014</t>
  </si>
  <si>
    <t>Fornitura piccoli materili consumo manut. patrimonio</t>
  </si>
  <si>
    <t>Deposito cauzionale giardino scuole</t>
  </si>
  <si>
    <t>Deposito cauzionale laboratorio archeologico</t>
  </si>
  <si>
    <t>Deposito cauzionale fontana pubblica</t>
  </si>
  <si>
    <t>Deposito cauzionale museo</t>
  </si>
  <si>
    <t>Depositio cauzionale utenza campo sportivo</t>
  </si>
  <si>
    <t>UFFICIO 2000 S.N.C. DI MUGGIRI</t>
  </si>
  <si>
    <t>IT01837850922</t>
  </si>
  <si>
    <t>Fornitura cartucce stampanti canon/epson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</si>
</sst>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05E9A"/>
      <name val="Calibri"/>
      <family val="2"/>
    </font>
    <font>
      <b/>
      <sz val="11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05E9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5" fillId="0" borderId="10" xfId="0" applyFont="1" applyBorder="1" applyAlignment="1">
      <alignment horizontal="right" vertical="center"/>
    </xf>
    <xf numFmtId="21" fontId="35" fillId="0" borderId="10" xfId="0" applyNumberFormat="1" applyFont="1" applyBorder="1" applyAlignment="1">
      <alignment horizontal="left" vertical="center"/>
    </xf>
    <xf numFmtId="0" fontId="3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GridLines="0" tabSelected="1" zoomScalePageLayoutView="0" workbookViewId="0" topLeftCell="E1">
      <selection activeCell="J65" sqref="J65"/>
    </sheetView>
  </sheetViews>
  <sheetFormatPr defaultColWidth="9.140625" defaultRowHeight="15"/>
  <cols>
    <col min="1" max="1" width="15.57421875" style="0" bestFit="1" customWidth="1"/>
    <col min="2" max="2" width="15.7109375" style="0" bestFit="1" customWidth="1"/>
    <col min="3" max="3" width="19.140625" style="0" bestFit="1" customWidth="1"/>
    <col min="4" max="4" width="16.28125" style="0" bestFit="1" customWidth="1"/>
    <col min="5" max="5" width="24.28125" style="0" bestFit="1" customWidth="1"/>
    <col min="6" max="6" width="27.7109375" style="0" bestFit="1" customWidth="1"/>
    <col min="7" max="7" width="18.421875" style="0" bestFit="1" customWidth="1"/>
    <col min="8" max="8" width="36.57421875" style="0" bestFit="1" customWidth="1"/>
    <col min="9" max="9" width="19.421875" style="0" bestFit="1" customWidth="1"/>
    <col min="10" max="10" width="13.7109375" style="0" bestFit="1" customWidth="1"/>
    <col min="11" max="11" width="36.57421875" style="0" bestFit="1" customWidth="1"/>
    <col min="12" max="12" width="13.140625" style="0" bestFit="1" customWidth="1"/>
    <col min="13" max="13" width="15.421875" style="0" bestFit="1" customWidth="1"/>
    <col min="14" max="14" width="13.57421875" style="0" bestFit="1" customWidth="1"/>
    <col min="15" max="15" width="15.57421875" style="0" bestFit="1" customWidth="1"/>
    <col min="16" max="16" width="18.57421875" style="0" bestFit="1" customWidth="1"/>
  </cols>
  <sheetData>
    <row r="1" spans="1:2" ht="15">
      <c r="A1" s="1" t="s">
        <v>0</v>
      </c>
      <c r="B1" s="2">
        <v>0.34547453703703707</v>
      </c>
    </row>
    <row r="2" spans="1:16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ht="15">
      <c r="A3" s="4" t="s">
        <v>17</v>
      </c>
      <c r="B3" s="5">
        <v>44531</v>
      </c>
      <c r="C3" s="4" t="str">
        <f>"71/001"</f>
        <v>71/001</v>
      </c>
      <c r="D3" s="4">
        <v>6243320882</v>
      </c>
      <c r="E3" s="5">
        <v>44571</v>
      </c>
      <c r="F3" s="4">
        <v>19</v>
      </c>
      <c r="G3" s="4">
        <v>2686</v>
      </c>
      <c r="H3" s="4" t="s">
        <v>18</v>
      </c>
      <c r="I3" s="4">
        <v>2734810928</v>
      </c>
      <c r="J3" s="4"/>
      <c r="K3" s="4"/>
      <c r="L3" s="4">
        <v>783.03</v>
      </c>
      <c r="M3" s="8">
        <v>641.83</v>
      </c>
      <c r="N3" s="5">
        <v>44561</v>
      </c>
      <c r="O3" s="5">
        <v>44572</v>
      </c>
      <c r="P3" s="4" t="s">
        <v>19</v>
      </c>
    </row>
    <row r="4" spans="1:16" ht="15">
      <c r="A4" s="4" t="s">
        <v>17</v>
      </c>
      <c r="B4" s="5">
        <v>44500</v>
      </c>
      <c r="C4" s="4" t="str">
        <f>"FPA 27/21"</f>
        <v>FPA 27/21</v>
      </c>
      <c r="D4" s="4">
        <v>6112692966</v>
      </c>
      <c r="E4" s="5">
        <v>44571</v>
      </c>
      <c r="F4" s="4">
        <v>17</v>
      </c>
      <c r="G4" s="4">
        <v>2794</v>
      </c>
      <c r="H4" s="4" t="s">
        <v>22</v>
      </c>
      <c r="I4" s="4" t="s">
        <v>23</v>
      </c>
      <c r="J4" s="4" t="s">
        <v>24</v>
      </c>
      <c r="K4" s="4"/>
      <c r="L4" s="7">
        <v>1510.67</v>
      </c>
      <c r="M4" s="9">
        <v>1238.25</v>
      </c>
      <c r="N4" s="5">
        <v>44539</v>
      </c>
      <c r="O4" s="5">
        <v>44572</v>
      </c>
      <c r="P4" s="4" t="s">
        <v>19</v>
      </c>
    </row>
    <row r="5" spans="1:16" ht="15" hidden="1">
      <c r="A5" s="4" t="s">
        <v>20</v>
      </c>
      <c r="B5" s="5">
        <v>43816</v>
      </c>
      <c r="C5" s="4" t="str">
        <f>"FATTPA 35_19"</f>
        <v>FATTPA 35_19</v>
      </c>
      <c r="D5" s="4">
        <v>2179352103</v>
      </c>
      <c r="E5" s="5">
        <v>43816</v>
      </c>
      <c r="F5" s="4">
        <v>467</v>
      </c>
      <c r="G5" s="4">
        <v>51</v>
      </c>
      <c r="H5" s="4" t="s">
        <v>29</v>
      </c>
      <c r="I5" s="4" t="s">
        <v>30</v>
      </c>
      <c r="J5" s="4" t="s">
        <v>31</v>
      </c>
      <c r="K5" s="4" t="s">
        <v>32</v>
      </c>
      <c r="L5" s="4">
        <v>-432.48</v>
      </c>
      <c r="M5" s="4">
        <v>-432.48</v>
      </c>
      <c r="N5" s="5">
        <v>43846</v>
      </c>
      <c r="O5" s="4"/>
      <c r="P5" s="4" t="s">
        <v>28</v>
      </c>
    </row>
    <row r="6" spans="1:16" ht="15" hidden="1">
      <c r="A6" s="4" t="s">
        <v>17</v>
      </c>
      <c r="B6" s="5">
        <v>43814</v>
      </c>
      <c r="C6" s="4" t="str">
        <f>"FATTPA 13_19"</f>
        <v>FATTPA 13_19</v>
      </c>
      <c r="D6" s="4">
        <v>2165335953</v>
      </c>
      <c r="E6" s="5">
        <v>43816</v>
      </c>
      <c r="F6" s="4">
        <v>468</v>
      </c>
      <c r="G6" s="4">
        <v>51</v>
      </c>
      <c r="H6" s="4" t="s">
        <v>29</v>
      </c>
      <c r="I6" s="4" t="s">
        <v>30</v>
      </c>
      <c r="J6" s="4" t="s">
        <v>31</v>
      </c>
      <c r="K6" s="4"/>
      <c r="L6" s="4">
        <v>432.48</v>
      </c>
      <c r="M6" s="4">
        <v>432.48</v>
      </c>
      <c r="N6" s="5">
        <v>43844</v>
      </c>
      <c r="O6" s="4"/>
      <c r="P6" s="4" t="s">
        <v>28</v>
      </c>
    </row>
    <row r="7" spans="1:16" ht="15" hidden="1">
      <c r="A7" s="4" t="s">
        <v>20</v>
      </c>
      <c r="B7" s="5">
        <v>43703</v>
      </c>
      <c r="C7" s="4" t="str">
        <f>"3"</f>
        <v>3</v>
      </c>
      <c r="D7" s="4">
        <v>1477679309</v>
      </c>
      <c r="E7" s="5">
        <v>43704</v>
      </c>
      <c r="F7" s="4">
        <v>314</v>
      </c>
      <c r="G7" s="4">
        <v>763</v>
      </c>
      <c r="H7" s="4" t="s">
        <v>33</v>
      </c>
      <c r="I7" s="4" t="s">
        <v>34</v>
      </c>
      <c r="J7" s="4" t="s">
        <v>35</v>
      </c>
      <c r="K7" s="4"/>
      <c r="L7" s="4">
        <v>-488</v>
      </c>
      <c r="M7" s="4">
        <v>-400</v>
      </c>
      <c r="N7" s="5">
        <v>43733</v>
      </c>
      <c r="O7" s="4"/>
      <c r="P7" s="4" t="s">
        <v>28</v>
      </c>
    </row>
    <row r="8" spans="1:16" ht="15" hidden="1">
      <c r="A8" s="4" t="s">
        <v>20</v>
      </c>
      <c r="B8" s="5">
        <v>43544</v>
      </c>
      <c r="C8" s="4" t="str">
        <f>"6/S21"</f>
        <v>6/S21</v>
      </c>
      <c r="D8" s="4">
        <v>549184693</v>
      </c>
      <c r="E8" s="5">
        <v>43549</v>
      </c>
      <c r="F8" s="4">
        <v>126</v>
      </c>
      <c r="G8" s="4">
        <v>2673</v>
      </c>
      <c r="H8" s="4" t="s">
        <v>36</v>
      </c>
      <c r="I8" s="4" t="s">
        <v>37</v>
      </c>
      <c r="J8" s="4" t="s">
        <v>38</v>
      </c>
      <c r="K8" s="4"/>
      <c r="L8" s="4">
        <v>-697.84</v>
      </c>
      <c r="M8" s="4">
        <v>-697.84</v>
      </c>
      <c r="N8" s="5">
        <v>43574</v>
      </c>
      <c r="O8" s="4"/>
      <c r="P8" s="4" t="s">
        <v>21</v>
      </c>
    </row>
    <row r="9" spans="1:16" ht="15" hidden="1">
      <c r="A9" s="4" t="s">
        <v>17</v>
      </c>
      <c r="B9" s="5">
        <v>43525</v>
      </c>
      <c r="C9" s="4" t="str">
        <f>"4/S21"</f>
        <v>4/S21</v>
      </c>
      <c r="D9" s="4">
        <v>438244483</v>
      </c>
      <c r="E9" s="5">
        <v>43549</v>
      </c>
      <c r="F9" s="4">
        <v>125</v>
      </c>
      <c r="G9" s="4">
        <v>2673</v>
      </c>
      <c r="H9" s="4" t="s">
        <v>36</v>
      </c>
      <c r="I9" s="4" t="s">
        <v>37</v>
      </c>
      <c r="J9" s="4" t="s">
        <v>38</v>
      </c>
      <c r="K9" s="4"/>
      <c r="L9" s="4">
        <v>697.84</v>
      </c>
      <c r="M9" s="4">
        <v>697.84</v>
      </c>
      <c r="N9" s="5">
        <v>43525</v>
      </c>
      <c r="O9" s="4"/>
      <c r="P9" s="4" t="s">
        <v>21</v>
      </c>
    </row>
    <row r="10" spans="1:16" ht="15" hidden="1">
      <c r="A10" s="4" t="s">
        <v>17</v>
      </c>
      <c r="B10" s="5">
        <v>43251</v>
      </c>
      <c r="C10" s="4" t="str">
        <f>"20502"</f>
        <v>20502</v>
      </c>
      <c r="D10" s="4">
        <v>106165820</v>
      </c>
      <c r="E10" s="5">
        <v>43270</v>
      </c>
      <c r="F10" s="4">
        <v>227</v>
      </c>
      <c r="G10" s="4">
        <v>2238</v>
      </c>
      <c r="H10" s="4" t="s">
        <v>39</v>
      </c>
      <c r="I10" s="4">
        <v>811720580</v>
      </c>
      <c r="J10" s="4" t="s">
        <v>40</v>
      </c>
      <c r="K10" s="4" t="s">
        <v>41</v>
      </c>
      <c r="L10" s="4">
        <v>17.81</v>
      </c>
      <c r="M10" s="4">
        <v>14.6</v>
      </c>
      <c r="N10" s="5">
        <v>43283</v>
      </c>
      <c r="O10" s="4"/>
      <c r="P10" s="4" t="s">
        <v>25</v>
      </c>
    </row>
    <row r="11" spans="1:16" ht="15" hidden="1">
      <c r="A11" s="4" t="s">
        <v>17</v>
      </c>
      <c r="B11" s="5">
        <v>43172</v>
      </c>
      <c r="C11" s="4" t="str">
        <f>"07"</f>
        <v>07</v>
      </c>
      <c r="D11" s="4">
        <v>97947277</v>
      </c>
      <c r="E11" s="5">
        <v>43182</v>
      </c>
      <c r="F11" s="4">
        <v>113</v>
      </c>
      <c r="G11" s="4">
        <v>2568</v>
      </c>
      <c r="H11" s="4" t="s">
        <v>42</v>
      </c>
      <c r="I11" s="4">
        <v>1145490916</v>
      </c>
      <c r="J11" s="4" t="s">
        <v>43</v>
      </c>
      <c r="K11" s="4" t="s">
        <v>44</v>
      </c>
      <c r="L11" s="7">
        <v>15236.01</v>
      </c>
      <c r="M11" s="7">
        <v>9000</v>
      </c>
      <c r="N11" s="4"/>
      <c r="O11" s="4"/>
      <c r="P11" s="4" t="s">
        <v>19</v>
      </c>
    </row>
    <row r="12" spans="1:16" ht="15" hidden="1">
      <c r="A12" s="4" t="s">
        <v>17</v>
      </c>
      <c r="B12" s="5">
        <v>43117</v>
      </c>
      <c r="C12" s="4" t="str">
        <f>"1800139"</f>
        <v>1800139</v>
      </c>
      <c r="D12" s="4">
        <v>93616392</v>
      </c>
      <c r="E12" s="5">
        <v>43133</v>
      </c>
      <c r="F12" s="4">
        <v>47</v>
      </c>
      <c r="G12" s="4">
        <v>2606</v>
      </c>
      <c r="H12" s="4" t="s">
        <v>45</v>
      </c>
      <c r="I12" s="4">
        <v>733980155</v>
      </c>
      <c r="J12" s="4" t="s">
        <v>46</v>
      </c>
      <c r="K12" s="4" t="s">
        <v>47</v>
      </c>
      <c r="L12" s="7">
        <v>9218.63</v>
      </c>
      <c r="M12" s="4">
        <v>0.01</v>
      </c>
      <c r="N12" s="5">
        <v>43117</v>
      </c>
      <c r="O12" s="4"/>
      <c r="P12" s="4" t="s">
        <v>19</v>
      </c>
    </row>
    <row r="13" spans="1:16" ht="15" hidden="1">
      <c r="A13" s="4" t="s">
        <v>17</v>
      </c>
      <c r="B13" s="5">
        <v>42954</v>
      </c>
      <c r="C13" s="4" t="str">
        <f>"2017000690013944"</f>
        <v>2017000690013944</v>
      </c>
      <c r="D13" s="4">
        <v>79738123</v>
      </c>
      <c r="E13" s="5">
        <v>42971</v>
      </c>
      <c r="F13" s="4">
        <v>332</v>
      </c>
      <c r="G13" s="4">
        <v>91</v>
      </c>
      <c r="H13" s="4" t="s">
        <v>26</v>
      </c>
      <c r="I13" s="4">
        <v>2934390929</v>
      </c>
      <c r="J13" s="4" t="s">
        <v>27</v>
      </c>
      <c r="K13" s="4" t="s">
        <v>48</v>
      </c>
      <c r="L13" s="7">
        <v>1772.08</v>
      </c>
      <c r="M13" s="7">
        <v>1298.81</v>
      </c>
      <c r="N13" s="4"/>
      <c r="O13" s="4"/>
      <c r="P13" s="4" t="s">
        <v>19</v>
      </c>
    </row>
    <row r="14" spans="1:16" ht="15" hidden="1">
      <c r="A14" s="4" t="s">
        <v>17</v>
      </c>
      <c r="B14" s="5">
        <v>42808</v>
      </c>
      <c r="C14" s="4" t="str">
        <f>"FATTPA 1_17"</f>
        <v>FATTPA 1_17</v>
      </c>
      <c r="D14" s="4">
        <v>66787014</v>
      </c>
      <c r="E14" s="5">
        <v>42906</v>
      </c>
      <c r="F14" s="4">
        <v>236</v>
      </c>
      <c r="G14" s="4">
        <v>286</v>
      </c>
      <c r="H14" s="4" t="s">
        <v>49</v>
      </c>
      <c r="I14" s="4" t="s">
        <v>50</v>
      </c>
      <c r="J14" s="4" t="s">
        <v>51</v>
      </c>
      <c r="K14" s="4"/>
      <c r="L14" s="7">
        <v>3179</v>
      </c>
      <c r="M14" s="7">
        <v>1731.6</v>
      </c>
      <c r="N14" s="4"/>
      <c r="O14" s="4"/>
      <c r="P14" s="4" t="s">
        <v>19</v>
      </c>
    </row>
    <row r="15" spans="1:16" ht="15" hidden="1">
      <c r="A15" s="4" t="s">
        <v>17</v>
      </c>
      <c r="B15" s="5">
        <v>42793</v>
      </c>
      <c r="C15" s="4" t="str">
        <f>"FATTPA 9_17"</f>
        <v>FATTPA 9_17</v>
      </c>
      <c r="D15" s="4">
        <v>64111747</v>
      </c>
      <c r="E15" s="5">
        <v>43084</v>
      </c>
      <c r="F15" s="4">
        <v>474</v>
      </c>
      <c r="G15" s="4">
        <v>1033</v>
      </c>
      <c r="H15" s="4" t="s">
        <v>52</v>
      </c>
      <c r="I15" s="4">
        <v>3123280921</v>
      </c>
      <c r="J15" s="4" t="s">
        <v>53</v>
      </c>
      <c r="K15" s="4"/>
      <c r="L15" s="7">
        <v>8052</v>
      </c>
      <c r="M15" s="7">
        <v>6600</v>
      </c>
      <c r="N15" s="5">
        <v>42823</v>
      </c>
      <c r="O15" s="4"/>
      <c r="P15" s="4" t="s">
        <v>19</v>
      </c>
    </row>
    <row r="16" spans="1:16" ht="15" hidden="1">
      <c r="A16" s="4" t="s">
        <v>17</v>
      </c>
      <c r="B16" s="5">
        <v>42788</v>
      </c>
      <c r="C16" s="4" t="str">
        <f>"5/3"</f>
        <v>5/3</v>
      </c>
      <c r="D16" s="4">
        <v>63768242</v>
      </c>
      <c r="E16" s="5">
        <v>42857</v>
      </c>
      <c r="F16" s="4">
        <v>166</v>
      </c>
      <c r="G16" s="4">
        <v>37</v>
      </c>
      <c r="H16" s="4" t="s">
        <v>54</v>
      </c>
      <c r="I16" s="4">
        <v>2083120929</v>
      </c>
      <c r="J16" s="4" t="s">
        <v>55</v>
      </c>
      <c r="K16" s="4" t="s">
        <v>56</v>
      </c>
      <c r="L16" s="4">
        <v>243</v>
      </c>
      <c r="M16" s="4">
        <v>199.18</v>
      </c>
      <c r="N16" s="5">
        <v>42816</v>
      </c>
      <c r="O16" s="4"/>
      <c r="P16" s="4" t="s">
        <v>19</v>
      </c>
    </row>
    <row r="17" spans="1:16" ht="15" hidden="1">
      <c r="A17" s="4" t="s">
        <v>17</v>
      </c>
      <c r="B17" s="5">
        <v>42731</v>
      </c>
      <c r="C17" s="4" t="str">
        <f>"1010393094"</f>
        <v>1010393094</v>
      </c>
      <c r="D17" s="4">
        <v>58622520</v>
      </c>
      <c r="E17" s="5">
        <v>42747</v>
      </c>
      <c r="F17" s="4">
        <v>13</v>
      </c>
      <c r="G17" s="4">
        <v>2373</v>
      </c>
      <c r="H17" s="4" t="s">
        <v>57</v>
      </c>
      <c r="I17" s="4">
        <v>1788080156</v>
      </c>
      <c r="J17" s="4" t="s">
        <v>58</v>
      </c>
      <c r="K17" s="4" t="s">
        <v>59</v>
      </c>
      <c r="L17" s="4">
        <v>217.15</v>
      </c>
      <c r="M17" s="4">
        <v>0.01</v>
      </c>
      <c r="N17" s="5">
        <v>42794</v>
      </c>
      <c r="O17" s="4"/>
      <c r="P17" s="4" t="s">
        <v>19</v>
      </c>
    </row>
    <row r="18" spans="1:16" ht="15" hidden="1">
      <c r="A18" s="4" t="s">
        <v>20</v>
      </c>
      <c r="B18" s="5">
        <v>42655</v>
      </c>
      <c r="C18" s="4" t="str">
        <f>"004701371894"</f>
        <v>004701371894</v>
      </c>
      <c r="D18" s="4">
        <v>52160523</v>
      </c>
      <c r="E18" s="5">
        <v>42663</v>
      </c>
      <c r="F18" s="4">
        <v>365</v>
      </c>
      <c r="G18" s="4">
        <v>1188</v>
      </c>
      <c r="H18" s="4" t="s">
        <v>60</v>
      </c>
      <c r="I18" s="4">
        <v>6655971007</v>
      </c>
      <c r="J18" s="4" t="s">
        <v>61</v>
      </c>
      <c r="K18" s="4"/>
      <c r="L18" s="4">
        <v>-14.09</v>
      </c>
      <c r="M18" s="4">
        <v>-14.09</v>
      </c>
      <c r="N18" s="4"/>
      <c r="O18" s="4"/>
      <c r="P18" s="4" t="s">
        <v>19</v>
      </c>
    </row>
    <row r="19" spans="1:16" ht="15" hidden="1">
      <c r="A19" s="4" t="s">
        <v>17</v>
      </c>
      <c r="B19" s="5">
        <v>42641</v>
      </c>
      <c r="C19" s="4" t="str">
        <f>"FATTPA 30_16"</f>
        <v>FATTPA 30_16</v>
      </c>
      <c r="D19" s="4">
        <v>50390670</v>
      </c>
      <c r="E19" s="5">
        <v>42671</v>
      </c>
      <c r="F19" s="4">
        <v>405</v>
      </c>
      <c r="G19" s="4">
        <v>1033</v>
      </c>
      <c r="H19" s="4" t="s">
        <v>52</v>
      </c>
      <c r="I19" s="4">
        <v>3123280921</v>
      </c>
      <c r="J19" s="4" t="s">
        <v>53</v>
      </c>
      <c r="K19" s="4"/>
      <c r="L19" s="7">
        <v>1103.98</v>
      </c>
      <c r="M19" s="7">
        <v>1003.62</v>
      </c>
      <c r="N19" s="5">
        <v>42671</v>
      </c>
      <c r="O19" s="4"/>
      <c r="P19" s="4" t="s">
        <v>19</v>
      </c>
    </row>
    <row r="20" spans="1:16" ht="15" hidden="1">
      <c r="A20" s="4" t="s">
        <v>17</v>
      </c>
      <c r="B20" s="5">
        <v>42577</v>
      </c>
      <c r="C20" s="4" t="str">
        <f>"20537"</f>
        <v>20537</v>
      </c>
      <c r="D20" s="4">
        <v>46074893</v>
      </c>
      <c r="E20" s="5">
        <v>42678</v>
      </c>
      <c r="F20" s="4">
        <v>406</v>
      </c>
      <c r="G20" s="4">
        <v>2238</v>
      </c>
      <c r="H20" s="4" t="s">
        <v>39</v>
      </c>
      <c r="I20" s="4">
        <v>811720580</v>
      </c>
      <c r="J20" s="4" t="s">
        <v>40</v>
      </c>
      <c r="K20" s="4" t="s">
        <v>62</v>
      </c>
      <c r="L20" s="4">
        <v>36.6</v>
      </c>
      <c r="M20" s="4">
        <v>30</v>
      </c>
      <c r="N20" s="5">
        <v>42604</v>
      </c>
      <c r="O20" s="4"/>
      <c r="P20" s="4" t="s">
        <v>25</v>
      </c>
    </row>
    <row r="21" spans="1:16" ht="15" hidden="1">
      <c r="A21" s="4" t="s">
        <v>17</v>
      </c>
      <c r="B21" s="5">
        <v>42555</v>
      </c>
      <c r="C21" s="4" t="str">
        <f>"388"</f>
        <v>388</v>
      </c>
      <c r="D21" s="4">
        <v>44469303</v>
      </c>
      <c r="E21" s="5">
        <v>42583</v>
      </c>
      <c r="F21" s="4">
        <v>267</v>
      </c>
      <c r="G21" s="4">
        <v>844</v>
      </c>
      <c r="H21" s="4" t="s">
        <v>63</v>
      </c>
      <c r="I21" s="4">
        <v>31130958</v>
      </c>
      <c r="J21" s="4" t="s">
        <v>64</v>
      </c>
      <c r="K21" s="4" t="s">
        <v>65</v>
      </c>
      <c r="L21" s="7">
        <v>1917.76</v>
      </c>
      <c r="M21" s="4">
        <v>0</v>
      </c>
      <c r="N21" s="4"/>
      <c r="O21" s="4"/>
      <c r="P21" s="4" t="s">
        <v>19</v>
      </c>
    </row>
    <row r="22" spans="1:16" ht="15" hidden="1">
      <c r="A22" s="4" t="s">
        <v>17</v>
      </c>
      <c r="B22" s="5">
        <v>42532</v>
      </c>
      <c r="C22" s="4" t="str">
        <f>"335"</f>
        <v>335</v>
      </c>
      <c r="D22" s="4">
        <v>44466775</v>
      </c>
      <c r="E22" s="5">
        <v>42583</v>
      </c>
      <c r="F22" s="4">
        <v>269</v>
      </c>
      <c r="G22" s="4">
        <v>844</v>
      </c>
      <c r="H22" s="4" t="s">
        <v>63</v>
      </c>
      <c r="I22" s="4">
        <v>31130958</v>
      </c>
      <c r="J22" s="4" t="s">
        <v>64</v>
      </c>
      <c r="K22" s="4" t="s">
        <v>65</v>
      </c>
      <c r="L22" s="4">
        <v>331.5</v>
      </c>
      <c r="M22" s="4">
        <v>-0.01</v>
      </c>
      <c r="N22" s="4"/>
      <c r="O22" s="4"/>
      <c r="P22" s="4" t="s">
        <v>19</v>
      </c>
    </row>
    <row r="23" spans="1:16" ht="15" hidden="1">
      <c r="A23" s="4" t="s">
        <v>17</v>
      </c>
      <c r="B23" s="5">
        <v>42500</v>
      </c>
      <c r="C23" s="4" t="str">
        <f>"G166004867"</f>
        <v>G166004867</v>
      </c>
      <c r="D23" s="4">
        <v>39776639</v>
      </c>
      <c r="E23" s="5">
        <v>42522</v>
      </c>
      <c r="F23" s="4">
        <v>199</v>
      </c>
      <c r="G23" s="4">
        <v>2348</v>
      </c>
      <c r="H23" s="4" t="s">
        <v>66</v>
      </c>
      <c r="I23" s="4">
        <v>484960588</v>
      </c>
      <c r="J23" s="4" t="s">
        <v>67</v>
      </c>
      <c r="K23" s="4"/>
      <c r="L23" s="7">
        <v>13421.51</v>
      </c>
      <c r="M23" s="4">
        <v>-5.99</v>
      </c>
      <c r="N23" s="5">
        <v>42522</v>
      </c>
      <c r="O23" s="4"/>
      <c r="P23" s="4" t="s">
        <v>19</v>
      </c>
    </row>
    <row r="24" spans="1:16" ht="15" hidden="1">
      <c r="A24" s="4" t="s">
        <v>17</v>
      </c>
      <c r="B24" s="5">
        <v>42493</v>
      </c>
      <c r="C24" s="4" t="str">
        <f>"1/PA"</f>
        <v>1/PA</v>
      </c>
      <c r="D24" s="4">
        <v>38317105</v>
      </c>
      <c r="E24" s="5">
        <v>42495</v>
      </c>
      <c r="F24" s="4">
        <v>166</v>
      </c>
      <c r="G24" s="4">
        <v>1160</v>
      </c>
      <c r="H24" s="4" t="s">
        <v>68</v>
      </c>
      <c r="I24" s="4">
        <v>3334700923</v>
      </c>
      <c r="J24" s="4" t="s">
        <v>69</v>
      </c>
      <c r="K24" s="4"/>
      <c r="L24" s="7">
        <v>10533.32</v>
      </c>
      <c r="M24" s="7">
        <v>10146.72</v>
      </c>
      <c r="N24" s="4"/>
      <c r="O24" s="4"/>
      <c r="P24" s="4" t="s">
        <v>70</v>
      </c>
    </row>
    <row r="25" spans="1:16" ht="15" hidden="1">
      <c r="A25" s="4" t="s">
        <v>17</v>
      </c>
      <c r="B25" s="5">
        <v>42461</v>
      </c>
      <c r="C25" s="4" t="str">
        <f>"6/PA"</f>
        <v>6/PA</v>
      </c>
      <c r="D25" s="4">
        <v>35999631</v>
      </c>
      <c r="E25" s="5">
        <v>42478</v>
      </c>
      <c r="F25" s="4">
        <v>135</v>
      </c>
      <c r="G25" s="4">
        <v>390</v>
      </c>
      <c r="H25" s="4" t="s">
        <v>71</v>
      </c>
      <c r="I25" s="4">
        <v>2442680928</v>
      </c>
      <c r="J25" s="4" t="s">
        <v>72</v>
      </c>
      <c r="K25" s="4" t="s">
        <v>73</v>
      </c>
      <c r="L25" s="4">
        <v>400.81</v>
      </c>
      <c r="M25" s="4">
        <v>0.01</v>
      </c>
      <c r="N25" s="5">
        <v>42461</v>
      </c>
      <c r="O25" s="4"/>
      <c r="P25" s="4" t="s">
        <v>19</v>
      </c>
    </row>
    <row r="26" spans="1:16" ht="15" hidden="1">
      <c r="A26" s="4" t="s">
        <v>17</v>
      </c>
      <c r="B26" s="5">
        <v>42399</v>
      </c>
      <c r="C26" s="4" t="str">
        <f>"16/100001"</f>
        <v>16/100001</v>
      </c>
      <c r="D26" s="4">
        <v>29979973</v>
      </c>
      <c r="E26" s="5">
        <v>42410</v>
      </c>
      <c r="F26" s="4">
        <v>49</v>
      </c>
      <c r="G26" s="4">
        <v>342</v>
      </c>
      <c r="H26" s="4" t="s">
        <v>74</v>
      </c>
      <c r="I26" s="4"/>
      <c r="J26" s="4" t="s">
        <v>75</v>
      </c>
      <c r="K26" s="4"/>
      <c r="L26" s="4">
        <v>732.01</v>
      </c>
      <c r="M26" s="4">
        <v>0.01</v>
      </c>
      <c r="N26" s="5">
        <v>42429</v>
      </c>
      <c r="O26" s="4"/>
      <c r="P26" s="4" t="s">
        <v>19</v>
      </c>
    </row>
    <row r="27" spans="1:16" ht="15" hidden="1">
      <c r="A27" s="4" t="s">
        <v>17</v>
      </c>
      <c r="B27" s="5">
        <v>42394</v>
      </c>
      <c r="C27" s="4" t="str">
        <f>"000094/PAMAN/16"</f>
        <v>000094/PAMAN/16</v>
      </c>
      <c r="D27" s="4">
        <v>30086079</v>
      </c>
      <c r="E27" s="5">
        <v>42416</v>
      </c>
      <c r="F27" s="4">
        <v>56</v>
      </c>
      <c r="G27" s="4">
        <v>84</v>
      </c>
      <c r="H27" s="4" t="s">
        <v>76</v>
      </c>
      <c r="I27" s="4">
        <v>1564560900</v>
      </c>
      <c r="J27" s="4" t="s">
        <v>77</v>
      </c>
      <c r="K27" s="4"/>
      <c r="L27" s="7">
        <v>1107.64</v>
      </c>
      <c r="M27" s="4">
        <v>6.26</v>
      </c>
      <c r="N27" s="4"/>
      <c r="O27" s="4"/>
      <c r="P27" s="4" t="s">
        <v>21</v>
      </c>
    </row>
    <row r="28" spans="1:16" ht="15" hidden="1">
      <c r="A28" s="4" t="s">
        <v>17</v>
      </c>
      <c r="B28" s="5">
        <v>42383</v>
      </c>
      <c r="C28" s="4" t="str">
        <f>"FATTPA 6_16"</f>
        <v>FATTPA 6_16</v>
      </c>
      <c r="D28" s="4">
        <v>28915444</v>
      </c>
      <c r="E28" s="5">
        <v>42395</v>
      </c>
      <c r="F28" s="4">
        <v>30</v>
      </c>
      <c r="G28" s="4">
        <v>2382</v>
      </c>
      <c r="H28" s="4" t="s">
        <v>78</v>
      </c>
      <c r="I28" s="4" t="s">
        <v>79</v>
      </c>
      <c r="J28" s="4" t="s">
        <v>80</v>
      </c>
      <c r="K28" s="4"/>
      <c r="L28" s="7">
        <v>3515.6</v>
      </c>
      <c r="M28" s="4">
        <v>0.37</v>
      </c>
      <c r="N28" s="5">
        <v>42413</v>
      </c>
      <c r="O28" s="4"/>
      <c r="P28" s="4" t="s">
        <v>28</v>
      </c>
    </row>
    <row r="29" spans="1:16" ht="15" hidden="1">
      <c r="A29" s="4" t="s">
        <v>17</v>
      </c>
      <c r="B29" s="5">
        <v>42373</v>
      </c>
      <c r="C29" s="4" t="str">
        <f>"68"</f>
        <v>68</v>
      </c>
      <c r="D29" s="4">
        <v>27739890</v>
      </c>
      <c r="E29" s="5">
        <v>42369</v>
      </c>
      <c r="F29" s="4">
        <v>477</v>
      </c>
      <c r="G29" s="4">
        <v>2466</v>
      </c>
      <c r="H29" s="4" t="s">
        <v>81</v>
      </c>
      <c r="I29" s="4">
        <v>3060810920</v>
      </c>
      <c r="J29" s="4" t="s">
        <v>82</v>
      </c>
      <c r="K29" s="4" t="s">
        <v>83</v>
      </c>
      <c r="L29" s="7">
        <v>2056.57</v>
      </c>
      <c r="M29" s="7">
        <v>1685.71</v>
      </c>
      <c r="N29" s="4"/>
      <c r="O29" s="4"/>
      <c r="P29" s="4" t="s">
        <v>19</v>
      </c>
    </row>
    <row r="30" spans="1:16" ht="15" hidden="1">
      <c r="A30" s="4" t="s">
        <v>17</v>
      </c>
      <c r="B30" s="5">
        <v>42342</v>
      </c>
      <c r="C30" s="4" t="str">
        <f>"3/PA"</f>
        <v>3/PA</v>
      </c>
      <c r="D30" s="4">
        <v>24993332</v>
      </c>
      <c r="E30" s="5">
        <v>42369</v>
      </c>
      <c r="F30" s="4">
        <v>472</v>
      </c>
      <c r="G30" s="4">
        <v>1197</v>
      </c>
      <c r="H30" s="4" t="s">
        <v>84</v>
      </c>
      <c r="I30" s="4" t="s">
        <v>85</v>
      </c>
      <c r="J30" s="4" t="s">
        <v>86</v>
      </c>
      <c r="K30" s="4"/>
      <c r="L30" s="7">
        <v>4903.85</v>
      </c>
      <c r="M30" s="7">
        <v>4903.85</v>
      </c>
      <c r="N30" s="4"/>
      <c r="O30" s="4"/>
      <c r="P30" s="4" t="s">
        <v>19</v>
      </c>
    </row>
    <row r="31" spans="1:16" ht="15" hidden="1">
      <c r="A31" s="4" t="s">
        <v>17</v>
      </c>
      <c r="B31" s="5">
        <v>42306</v>
      </c>
      <c r="C31" s="4" t="str">
        <f>"201505211455"</f>
        <v>201505211455</v>
      </c>
      <c r="D31" s="4">
        <v>22406037</v>
      </c>
      <c r="E31" s="5">
        <v>42319</v>
      </c>
      <c r="F31" s="4">
        <v>407</v>
      </c>
      <c r="G31" s="4">
        <v>91</v>
      </c>
      <c r="H31" s="4" t="s">
        <v>26</v>
      </c>
      <c r="I31" s="4">
        <v>2934390929</v>
      </c>
      <c r="J31" s="4" t="s">
        <v>27</v>
      </c>
      <c r="K31" s="4" t="s">
        <v>87</v>
      </c>
      <c r="L31" s="4">
        <v>-37.79</v>
      </c>
      <c r="M31" s="4">
        <v>-41.26</v>
      </c>
      <c r="N31" s="4"/>
      <c r="O31" s="4"/>
      <c r="P31" s="4" t="s">
        <v>19</v>
      </c>
    </row>
    <row r="32" spans="1:16" ht="15" hidden="1">
      <c r="A32" s="4" t="s">
        <v>17</v>
      </c>
      <c r="B32" s="5">
        <v>42250</v>
      </c>
      <c r="C32" s="4" t="str">
        <f>"1P"</f>
        <v>1P</v>
      </c>
      <c r="D32" s="4">
        <v>16763838</v>
      </c>
      <c r="E32" s="5">
        <v>42291</v>
      </c>
      <c r="F32" s="4">
        <v>360</v>
      </c>
      <c r="G32" s="4">
        <v>1105</v>
      </c>
      <c r="H32" s="4" t="s">
        <v>88</v>
      </c>
      <c r="I32" s="4" t="s">
        <v>89</v>
      </c>
      <c r="J32" s="4" t="s">
        <v>90</v>
      </c>
      <c r="K32" s="4" t="s">
        <v>91</v>
      </c>
      <c r="L32" s="7">
        <v>6588</v>
      </c>
      <c r="M32" s="7">
        <v>6588</v>
      </c>
      <c r="N32" s="4"/>
      <c r="O32" s="5">
        <v>42293</v>
      </c>
      <c r="P32" s="4" t="s">
        <v>19</v>
      </c>
    </row>
    <row r="33" spans="1:16" ht="15" hidden="1">
      <c r="A33" s="4" t="s">
        <v>17</v>
      </c>
      <c r="B33" s="5">
        <v>42214</v>
      </c>
      <c r="C33" s="4" t="str">
        <f>"2"</f>
        <v>2</v>
      </c>
      <c r="D33" s="4">
        <v>14377743</v>
      </c>
      <c r="E33" s="5">
        <v>42278</v>
      </c>
      <c r="F33" s="4">
        <v>320</v>
      </c>
      <c r="G33" s="4">
        <v>2318</v>
      </c>
      <c r="H33" s="4" t="s">
        <v>92</v>
      </c>
      <c r="I33" s="4"/>
      <c r="J33" s="4" t="s">
        <v>93</v>
      </c>
      <c r="K33" s="4"/>
      <c r="L33" s="7">
        <v>2575.38</v>
      </c>
      <c r="M33" s="4">
        <v>0.01</v>
      </c>
      <c r="N33" s="4"/>
      <c r="O33" s="4"/>
      <c r="P33" s="4" t="s">
        <v>19</v>
      </c>
    </row>
    <row r="34" spans="1:16" ht="15" hidden="1">
      <c r="A34" s="4" t="s">
        <v>17</v>
      </c>
      <c r="B34" s="5">
        <v>42122</v>
      </c>
      <c r="C34" s="4" t="str">
        <f>"20150523333"</f>
        <v>20150523333</v>
      </c>
      <c r="D34" s="4">
        <v>9019130</v>
      </c>
      <c r="E34" s="5">
        <v>42319</v>
      </c>
      <c r="F34" s="4">
        <v>404</v>
      </c>
      <c r="G34" s="4">
        <v>91</v>
      </c>
      <c r="H34" s="4" t="s">
        <v>26</v>
      </c>
      <c r="I34" s="4">
        <v>2934390929</v>
      </c>
      <c r="J34" s="4" t="s">
        <v>27</v>
      </c>
      <c r="K34" s="4"/>
      <c r="L34" s="4">
        <v>-18.15</v>
      </c>
      <c r="M34" s="4">
        <v>31.26</v>
      </c>
      <c r="N34" s="4"/>
      <c r="O34" s="4"/>
      <c r="P34" s="4" t="s">
        <v>21</v>
      </c>
    </row>
    <row r="35" spans="1:16" ht="15" hidden="1">
      <c r="A35" s="4" t="s">
        <v>17</v>
      </c>
      <c r="B35" s="5">
        <v>41982</v>
      </c>
      <c r="C35" s="4" t="str">
        <f>"42/2014"</f>
        <v>42/2014</v>
      </c>
      <c r="D35" s="4">
        <v>0</v>
      </c>
      <c r="E35" s="5">
        <v>41991</v>
      </c>
      <c r="F35" s="4">
        <v>570</v>
      </c>
      <c r="G35" s="4">
        <v>1333</v>
      </c>
      <c r="H35" s="4" t="s">
        <v>94</v>
      </c>
      <c r="I35" s="4" t="s">
        <v>95</v>
      </c>
      <c r="J35" s="4" t="s">
        <v>96</v>
      </c>
      <c r="K35" s="4" t="s">
        <v>97</v>
      </c>
      <c r="L35" s="4">
        <v>62.73</v>
      </c>
      <c r="M35" s="4">
        <v>62.73</v>
      </c>
      <c r="N35" s="5">
        <v>42013</v>
      </c>
      <c r="O35" s="4"/>
      <c r="P35" s="4"/>
    </row>
    <row r="36" spans="1:16" ht="15" hidden="1">
      <c r="A36" s="4" t="s">
        <v>17</v>
      </c>
      <c r="B36" s="5">
        <v>41957</v>
      </c>
      <c r="C36" s="4" t="str">
        <f>"212"</f>
        <v>212</v>
      </c>
      <c r="D36" s="4">
        <v>0</v>
      </c>
      <c r="E36" s="5">
        <v>41969</v>
      </c>
      <c r="F36" s="4">
        <v>543</v>
      </c>
      <c r="G36" s="4">
        <v>1069</v>
      </c>
      <c r="H36" s="4" t="s">
        <v>98</v>
      </c>
      <c r="I36" s="4">
        <v>3141330922</v>
      </c>
      <c r="J36" s="4" t="s">
        <v>99</v>
      </c>
      <c r="K36" s="4" t="s">
        <v>100</v>
      </c>
      <c r="L36" s="7">
        <v>25000</v>
      </c>
      <c r="M36" s="7">
        <v>25000</v>
      </c>
      <c r="N36" s="5">
        <v>41991</v>
      </c>
      <c r="O36" s="4"/>
      <c r="P36" s="4"/>
    </row>
    <row r="37" spans="1:16" ht="15" hidden="1">
      <c r="A37" s="4" t="s">
        <v>17</v>
      </c>
      <c r="B37" s="5">
        <v>41949</v>
      </c>
      <c r="C37" s="4" t="str">
        <f>"37/20143"</f>
        <v>37/20143</v>
      </c>
      <c r="D37" s="4">
        <v>0</v>
      </c>
      <c r="E37" s="5">
        <v>41956</v>
      </c>
      <c r="F37" s="4">
        <v>514</v>
      </c>
      <c r="G37" s="4">
        <v>1333</v>
      </c>
      <c r="H37" s="4" t="s">
        <v>94</v>
      </c>
      <c r="I37" s="4" t="s">
        <v>95</v>
      </c>
      <c r="J37" s="4" t="s">
        <v>96</v>
      </c>
      <c r="K37" s="4" t="s">
        <v>101</v>
      </c>
      <c r="L37" s="4">
        <v>81.32</v>
      </c>
      <c r="M37" s="4">
        <v>81.32</v>
      </c>
      <c r="N37" s="5">
        <v>41980</v>
      </c>
      <c r="O37" s="4"/>
      <c r="P37" s="4"/>
    </row>
    <row r="38" spans="1:16" ht="15" hidden="1">
      <c r="A38" s="4" t="s">
        <v>17</v>
      </c>
      <c r="B38" s="5">
        <v>41940</v>
      </c>
      <c r="C38" s="4" t="str">
        <f>"795703030369890221"</f>
        <v>795703030369890221</v>
      </c>
      <c r="D38" s="4">
        <v>0</v>
      </c>
      <c r="E38" s="5">
        <v>41956</v>
      </c>
      <c r="F38" s="4">
        <v>512</v>
      </c>
      <c r="G38" s="4">
        <v>1192</v>
      </c>
      <c r="H38" s="4" t="s">
        <v>102</v>
      </c>
      <c r="I38" s="4">
        <v>9633951000</v>
      </c>
      <c r="J38" s="4" t="s">
        <v>103</v>
      </c>
      <c r="K38" s="4" t="s">
        <v>104</v>
      </c>
      <c r="L38" s="7">
        <v>1002.61</v>
      </c>
      <c r="M38" s="7">
        <v>1002.61</v>
      </c>
      <c r="N38" s="5">
        <v>41980</v>
      </c>
      <c r="O38" s="4"/>
      <c r="P38" s="4"/>
    </row>
    <row r="39" spans="1:16" ht="15" hidden="1">
      <c r="A39" s="4" t="s">
        <v>17</v>
      </c>
      <c r="B39" s="5">
        <v>41933</v>
      </c>
      <c r="C39" s="4" t="str">
        <f>"36/2014"</f>
        <v>36/2014</v>
      </c>
      <c r="D39" s="4">
        <v>0</v>
      </c>
      <c r="E39" s="5">
        <v>41940</v>
      </c>
      <c r="F39" s="4">
        <v>485</v>
      </c>
      <c r="G39" s="4">
        <v>1333</v>
      </c>
      <c r="H39" s="4" t="s">
        <v>94</v>
      </c>
      <c r="I39" s="4" t="s">
        <v>95</v>
      </c>
      <c r="J39" s="4" t="s">
        <v>96</v>
      </c>
      <c r="K39" s="4" t="s">
        <v>105</v>
      </c>
      <c r="L39" s="4">
        <v>70.84</v>
      </c>
      <c r="M39" s="4">
        <v>70.84</v>
      </c>
      <c r="N39" s="5">
        <v>41963</v>
      </c>
      <c r="O39" s="4"/>
      <c r="P39" s="4"/>
    </row>
    <row r="40" spans="1:16" ht="15" hidden="1">
      <c r="A40" s="4" t="s">
        <v>17</v>
      </c>
      <c r="B40" s="5">
        <v>41918</v>
      </c>
      <c r="C40" s="4" t="str">
        <f>"2014024345655"</f>
        <v>2014024345655</v>
      </c>
      <c r="D40" s="4">
        <v>0</v>
      </c>
      <c r="E40" s="5">
        <v>41969</v>
      </c>
      <c r="F40" s="4">
        <v>548</v>
      </c>
      <c r="G40" s="4">
        <v>91</v>
      </c>
      <c r="H40" s="4" t="s">
        <v>26</v>
      </c>
      <c r="I40" s="4">
        <v>2934390929</v>
      </c>
      <c r="J40" s="4" t="s">
        <v>27</v>
      </c>
      <c r="K40" s="4" t="s">
        <v>106</v>
      </c>
      <c r="L40" s="4">
        <v>436.25</v>
      </c>
      <c r="M40" s="4">
        <v>436.25</v>
      </c>
      <c r="N40" s="5">
        <v>41997</v>
      </c>
      <c r="O40" s="4"/>
      <c r="P40" s="4"/>
    </row>
    <row r="41" spans="1:16" ht="15" hidden="1">
      <c r="A41" s="4" t="s">
        <v>17</v>
      </c>
      <c r="B41" s="5">
        <v>41918</v>
      </c>
      <c r="C41" s="4" t="str">
        <f>"20140243457734"</f>
        <v>20140243457734</v>
      </c>
      <c r="D41" s="4">
        <v>0</v>
      </c>
      <c r="E41" s="5">
        <v>41969</v>
      </c>
      <c r="F41" s="4">
        <v>538</v>
      </c>
      <c r="G41" s="4">
        <v>91</v>
      </c>
      <c r="H41" s="4" t="s">
        <v>26</v>
      </c>
      <c r="I41" s="4">
        <v>2934390929</v>
      </c>
      <c r="J41" s="4" t="s">
        <v>27</v>
      </c>
      <c r="K41" s="4" t="s">
        <v>107</v>
      </c>
      <c r="L41" s="4">
        <v>436.25</v>
      </c>
      <c r="M41" s="4">
        <v>436.25</v>
      </c>
      <c r="N41" s="5">
        <v>42143</v>
      </c>
      <c r="O41" s="4"/>
      <c r="P41" s="4"/>
    </row>
    <row r="42" spans="1:16" ht="15" hidden="1">
      <c r="A42" s="4" t="s">
        <v>17</v>
      </c>
      <c r="B42" s="5">
        <v>41918</v>
      </c>
      <c r="C42" s="4" t="str">
        <f>"2014024345826"</f>
        <v>2014024345826</v>
      </c>
      <c r="D42" s="4">
        <v>0</v>
      </c>
      <c r="E42" s="5">
        <v>41969</v>
      </c>
      <c r="F42" s="4">
        <v>534</v>
      </c>
      <c r="G42" s="4">
        <v>91</v>
      </c>
      <c r="H42" s="4" t="s">
        <v>26</v>
      </c>
      <c r="I42" s="4">
        <v>2934390929</v>
      </c>
      <c r="J42" s="4" t="s">
        <v>27</v>
      </c>
      <c r="K42" s="4" t="s">
        <v>108</v>
      </c>
      <c r="L42" s="4">
        <v>436.25</v>
      </c>
      <c r="M42" s="4">
        <v>436.25</v>
      </c>
      <c r="N42" s="5">
        <v>42143</v>
      </c>
      <c r="O42" s="4"/>
      <c r="P42" s="4"/>
    </row>
    <row r="43" spans="1:16" ht="15" hidden="1">
      <c r="A43" s="4" t="s">
        <v>17</v>
      </c>
      <c r="B43" s="5">
        <v>41918</v>
      </c>
      <c r="C43" s="4" t="str">
        <f>"2014024345876"</f>
        <v>2014024345876</v>
      </c>
      <c r="D43" s="4">
        <v>0</v>
      </c>
      <c r="E43" s="5">
        <v>41956</v>
      </c>
      <c r="F43" s="4">
        <v>519</v>
      </c>
      <c r="G43" s="4">
        <v>91</v>
      </c>
      <c r="H43" s="4" t="s">
        <v>26</v>
      </c>
      <c r="I43" s="4">
        <v>2934390929</v>
      </c>
      <c r="J43" s="4" t="s">
        <v>27</v>
      </c>
      <c r="K43" s="4" t="s">
        <v>109</v>
      </c>
      <c r="L43" s="4">
        <v>436.25</v>
      </c>
      <c r="M43" s="4">
        <v>436.25</v>
      </c>
      <c r="N43" s="5">
        <v>42143</v>
      </c>
      <c r="O43" s="4"/>
      <c r="P43" s="4"/>
    </row>
    <row r="44" spans="1:16" ht="15" hidden="1">
      <c r="A44" s="4" t="s">
        <v>17</v>
      </c>
      <c r="B44" s="5">
        <v>41918</v>
      </c>
      <c r="C44" s="4" t="str">
        <f>"20140244345870"</f>
        <v>20140244345870</v>
      </c>
      <c r="D44" s="4">
        <v>0</v>
      </c>
      <c r="E44" s="5">
        <v>41956</v>
      </c>
      <c r="F44" s="4">
        <v>510</v>
      </c>
      <c r="G44" s="4">
        <v>91</v>
      </c>
      <c r="H44" s="4" t="s">
        <v>26</v>
      </c>
      <c r="I44" s="4">
        <v>2934390929</v>
      </c>
      <c r="J44" s="4" t="s">
        <v>27</v>
      </c>
      <c r="K44" s="4" t="s">
        <v>110</v>
      </c>
      <c r="L44" s="4">
        <v>436.25</v>
      </c>
      <c r="M44" s="4">
        <v>436.25</v>
      </c>
      <c r="N44" s="5">
        <v>42143</v>
      </c>
      <c r="O44" s="4"/>
      <c r="P44" s="4"/>
    </row>
    <row r="45" spans="1:16" ht="15" hidden="1">
      <c r="A45" s="4" t="s">
        <v>17</v>
      </c>
      <c r="B45" s="5">
        <v>41827</v>
      </c>
      <c r="C45" s="4" t="str">
        <f>"969"</f>
        <v>969</v>
      </c>
      <c r="D45" s="4">
        <v>0</v>
      </c>
      <c r="E45" s="5">
        <v>41864</v>
      </c>
      <c r="F45" s="4">
        <v>367</v>
      </c>
      <c r="G45" s="4">
        <v>1212</v>
      </c>
      <c r="H45" s="4" t="s">
        <v>111</v>
      </c>
      <c r="I45" s="4">
        <v>1837850922</v>
      </c>
      <c r="J45" s="4" t="s">
        <v>112</v>
      </c>
      <c r="K45" s="4" t="s">
        <v>113</v>
      </c>
      <c r="L45" s="4">
        <v>40</v>
      </c>
      <c r="M45" s="4">
        <v>40</v>
      </c>
      <c r="N45" s="5">
        <v>41858</v>
      </c>
      <c r="O45" s="4"/>
      <c r="P45" s="4"/>
    </row>
    <row r="47" spans="12:13" ht="15">
      <c r="L47">
        <f>SUM(L3:L4)</f>
        <v>2293.7</v>
      </c>
      <c r="M47" s="10">
        <f>SUM(M3:M4)</f>
        <v>1880.08</v>
      </c>
    </row>
    <row r="48" spans="1:4" ht="15">
      <c r="A48" s="11"/>
      <c r="B48" s="11"/>
      <c r="C48" s="11"/>
      <c r="D48" s="11"/>
    </row>
    <row r="50" ht="15">
      <c r="M50" s="6">
        <f>M3+M4</f>
        <v>1880.08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 Matzeu</dc:creator>
  <cp:keywords/>
  <dc:description/>
  <cp:lastModifiedBy>Marcello Matzeu</cp:lastModifiedBy>
  <dcterms:created xsi:type="dcterms:W3CDTF">2022-01-31T07:22:25Z</dcterms:created>
  <dcterms:modified xsi:type="dcterms:W3CDTF">2022-05-31T13:24:47Z</dcterms:modified>
  <cp:category/>
  <cp:version/>
  <cp:contentType/>
  <cp:contentStatus/>
</cp:coreProperties>
</file>